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28016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richard/Cabinet Drs Talbot Dropbox/Richard TALBOT/ROSP/"/>
    </mc:Choice>
  </mc:AlternateContent>
  <bookViews>
    <workbookView xWindow="160" yWindow="600" windowWidth="18300" windowHeight="17400" tabRatio="500"/>
  </bookViews>
  <sheets>
    <sheet name="Feuil1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I34" i="1" l="1"/>
  <c r="I70" i="1"/>
  <c r="I69" i="1"/>
  <c r="I68" i="1"/>
  <c r="I67" i="1"/>
  <c r="I66" i="1"/>
  <c r="I65" i="1"/>
  <c r="I64" i="1"/>
  <c r="I63" i="1"/>
  <c r="I61" i="1"/>
  <c r="I62" i="1"/>
  <c r="I59" i="1"/>
  <c r="H32" i="1"/>
  <c r="I32" i="1"/>
  <c r="H31" i="1"/>
  <c r="I31" i="1"/>
  <c r="D34" i="1"/>
  <c r="H4" i="1"/>
  <c r="I4" i="1"/>
  <c r="H5" i="1"/>
  <c r="I5" i="1"/>
  <c r="H6" i="1"/>
  <c r="I6" i="1"/>
  <c r="H7" i="1"/>
  <c r="I7" i="1"/>
  <c r="H8" i="1"/>
  <c r="I8" i="1"/>
  <c r="H9" i="1"/>
  <c r="I9" i="1"/>
  <c r="H10" i="1"/>
  <c r="I10" i="1"/>
  <c r="H11" i="1"/>
  <c r="I11" i="1"/>
  <c r="H12" i="1"/>
  <c r="I12" i="1"/>
  <c r="H13" i="1"/>
  <c r="I13" i="1"/>
  <c r="H14" i="1"/>
  <c r="I14" i="1"/>
  <c r="H15" i="1"/>
  <c r="I15" i="1"/>
  <c r="H16" i="1"/>
  <c r="I16" i="1"/>
  <c r="H17" i="1"/>
  <c r="I17" i="1"/>
  <c r="H18" i="1"/>
  <c r="I18" i="1"/>
  <c r="H19" i="1"/>
  <c r="I19" i="1"/>
  <c r="H20" i="1"/>
  <c r="I20" i="1"/>
  <c r="H21" i="1"/>
  <c r="I21" i="1"/>
  <c r="H22" i="1"/>
  <c r="I22" i="1"/>
  <c r="H23" i="1"/>
  <c r="I23" i="1"/>
  <c r="H24" i="1"/>
  <c r="I24" i="1"/>
  <c r="H25" i="1"/>
  <c r="I25" i="1"/>
  <c r="H26" i="1"/>
  <c r="I26" i="1"/>
  <c r="H27" i="1"/>
  <c r="I27" i="1"/>
  <c r="H28" i="1"/>
  <c r="I28" i="1"/>
  <c r="H29" i="1"/>
  <c r="I29" i="1"/>
  <c r="H30" i="1"/>
  <c r="I30" i="1"/>
  <c r="J70" i="1"/>
  <c r="H37" i="1"/>
  <c r="I37" i="1"/>
  <c r="H38" i="1"/>
  <c r="I38" i="1"/>
  <c r="H39" i="1"/>
  <c r="I39" i="1"/>
  <c r="H40" i="1"/>
  <c r="I40" i="1"/>
  <c r="H41" i="1"/>
  <c r="I41" i="1"/>
  <c r="H42" i="1"/>
  <c r="I42" i="1"/>
  <c r="H43" i="1"/>
  <c r="I43" i="1"/>
  <c r="H44" i="1"/>
  <c r="I44" i="1"/>
  <c r="H45" i="1"/>
  <c r="I45" i="1"/>
  <c r="H46" i="1"/>
  <c r="I46" i="1"/>
  <c r="I48" i="1"/>
  <c r="J51" i="1"/>
  <c r="J59" i="1"/>
  <c r="J72" i="1"/>
  <c r="D48" i="1"/>
</calcChain>
</file>

<file path=xl/sharedStrings.xml><?xml version="1.0" encoding="utf-8"?>
<sst xmlns="http://schemas.openxmlformats.org/spreadsheetml/2006/main" count="87" uniqueCount="75">
  <si>
    <t>Objectif</t>
  </si>
  <si>
    <t>Intermédiaire</t>
  </si>
  <si>
    <t>Cible</t>
  </si>
  <si>
    <t>Points</t>
  </si>
  <si>
    <t>DNID avec FO</t>
  </si>
  <si>
    <t>Patients &gt; 65 ans vaccinés / grippe</t>
  </si>
  <si>
    <t>Patients 16-64 ans en ALD vaccinés / grippe</t>
  </si>
  <si>
    <t>Mammographies 50-74 ans</t>
  </si>
  <si>
    <t xml:space="preserve">BZD &gt;12 semaines </t>
  </si>
  <si>
    <t>Frottis 25-65 ans</t>
  </si>
  <si>
    <t>ATB 16-65 ans hors ALD</t>
  </si>
  <si>
    <t>Génériques Statines</t>
  </si>
  <si>
    <t>Génériques Anti-HTA</t>
  </si>
  <si>
    <t>Aspirine / Anti-agrégants plaquettaires</t>
  </si>
  <si>
    <t>2 HbA1c dans l'année</t>
  </si>
  <si>
    <t>DNID avec µ-albuminurie et DFG</t>
  </si>
  <si>
    <t>DNID avec examen des pieds</t>
  </si>
  <si>
    <t>Risque CV AVANT statine</t>
  </si>
  <si>
    <t>Dépistage Cancer colorectal</t>
  </si>
  <si>
    <t>&gt;75 sans ALD psy avec &gt; 2 psychotropes</t>
  </si>
  <si>
    <t>Hypnotique &gt; 4 semaines</t>
  </si>
  <si>
    <t>Tabagiques avec intervention brève HAS</t>
  </si>
  <si>
    <t>Alcooliques avec intervention brève HAS</t>
  </si>
  <si>
    <t>Génériques dans le reste du répertoire</t>
  </si>
  <si>
    <t>Biosimilaires insuline glargine</t>
  </si>
  <si>
    <t>DNID traités par metformine</t>
  </si>
  <si>
    <t>TOTAL</t>
  </si>
  <si>
    <t>TSH seule / TSH + T4</t>
  </si>
  <si>
    <t>% artéritiques avec statine + AAP + IEC ou ARA2</t>
  </si>
  <si>
    <t>Patients HTA avec protéinurie et DFG</t>
  </si>
  <si>
    <t>Part d'Augmentin et de C3G</t>
  </si>
  <si>
    <t>Gain</t>
  </si>
  <si>
    <t>Asthme traité par CI ou ALT</t>
  </si>
  <si>
    <t>IMC</t>
  </si>
  <si>
    <t>Dépistage trouble du langage &lt; 4 ans</t>
  </si>
  <si>
    <t>Dépistage troubles visuels &lt; 1 an</t>
  </si>
  <si>
    <t>Forfait structure</t>
  </si>
  <si>
    <t>Horaires</t>
  </si>
  <si>
    <t>67%  FSE</t>
  </si>
  <si>
    <t>DMP</t>
  </si>
  <si>
    <t>LAP</t>
  </si>
  <si>
    <t xml:space="preserve">       Téléservices</t>
  </si>
  <si>
    <t>PSE</t>
  </si>
  <si>
    <t>AT</t>
  </si>
  <si>
    <t>ATMP</t>
  </si>
  <si>
    <t>Moy. nationale</t>
  </si>
  <si>
    <t xml:space="preserve">Moy. nationale </t>
  </si>
  <si>
    <t>Total ROSP</t>
  </si>
  <si>
    <t xml:space="preserve">      Codage</t>
  </si>
  <si>
    <t>2ème niveau : variable</t>
  </si>
  <si>
    <t xml:space="preserve">        Socle (1er niveau fixe)</t>
  </si>
  <si>
    <t xml:space="preserve">      MSU</t>
  </si>
  <si>
    <t>Total ROSP pédiatrique</t>
  </si>
  <si>
    <t>DMT</t>
  </si>
  <si>
    <t>T4 2017</t>
  </si>
  <si>
    <t>Patientèle adulte</t>
  </si>
  <si>
    <t>Patientèle enfants</t>
  </si>
  <si>
    <t>Oui</t>
  </si>
  <si>
    <t>????</t>
  </si>
  <si>
    <t>Examen bucco-dentaire annuel</t>
  </si>
  <si>
    <t>Asthme avec EFR annuel</t>
  </si>
  <si>
    <t>2 ROR chez les &lt; 2ans</t>
  </si>
  <si>
    <t>Méningo chez les &lt;18 mois</t>
  </si>
  <si>
    <t>% C3-C4 chez les &gt; 4 ans</t>
  </si>
  <si>
    <t>% C3-C4 chez les &lt; 4 ans</t>
  </si>
  <si>
    <t xml:space="preserve">      CPTS ou ESP</t>
  </si>
  <si>
    <t>T4 2019</t>
  </si>
  <si>
    <t>AINS + IPP &lt; 65 ans</t>
  </si>
  <si>
    <t>Ezetimibe</t>
  </si>
  <si>
    <t>Patients AVK avec au moins autant INR que délivrance</t>
  </si>
  <si>
    <t xml:space="preserve">      Adhésion à un service de télémédecine</t>
  </si>
  <si>
    <t xml:space="preserve">      Achats d'objets connectés</t>
  </si>
  <si>
    <t>SesamVitale 1.40 add.6</t>
  </si>
  <si>
    <t>MS Santé ou Apicrypt</t>
  </si>
  <si>
    <t xml:space="preserve">      Secrétariat avec services aux patients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</si>
</sst>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 * #,##0.00_)\ &quot;€&quot;_ ;_ * \(#,##0.00\)\ &quot;€&quot;_ ;_ * &quot;-&quot;??_)\ &quot;€&quot;_ ;_ @_ "/>
    <numFmt numFmtId="164" formatCode="_-* #,##0.00\ &quot;€&quot;_-;\-* #,##0.00\ &quot;€&quot;_-;_-* &quot;-&quot;??\ &quot;€&quot;_-;_-@_-"/>
    <numFmt numFmtId="165" formatCode="_-* #,##0.00\ _€_-;\-* #,##0.00\ _€_-;_-* &quot;-&quot;??\ _€_-;_-@_-"/>
    <numFmt numFmtId="166" formatCode="_-* #,##0.00\ [$€-40C]_-;\-* #,##0.00\ [$€-40C]_-;_-* &quot;-&quot;??\ [$€-40C]_-;_-@_-"/>
    <numFmt numFmtId="167" formatCode="0.0%"/>
    <numFmt numFmtId="168" formatCode="00000"/>
  </numFmts>
  <fonts count="17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scheme val="minor"/>
    </font>
    <font>
      <b/>
      <sz val="12"/>
      <name val="Calibri"/>
      <scheme val="minor"/>
    </font>
    <font>
      <sz val="8"/>
      <name val="Calibri"/>
      <family val="2"/>
      <scheme val="minor"/>
    </font>
    <font>
      <sz val="12"/>
      <color rgb="FF3366FF"/>
      <name val="Calibri"/>
      <scheme val="minor"/>
    </font>
    <font>
      <sz val="12"/>
      <color rgb="FF0000FF"/>
      <name val="Calibri"/>
      <scheme val="minor"/>
    </font>
    <font>
      <i/>
      <sz val="12"/>
      <color theme="1"/>
      <name val="Calibri"/>
      <scheme val="minor"/>
    </font>
    <font>
      <i/>
      <sz val="12"/>
      <name val="Calibri"/>
      <scheme val="minor"/>
    </font>
    <font>
      <sz val="12"/>
      <color rgb="FFFF6600"/>
      <name val="Calibri"/>
      <scheme val="minor"/>
    </font>
    <font>
      <b/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06">
    <xf numFmtId="0" fontId="0" fillId="0" borderId="0"/>
    <xf numFmtId="164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5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61">
    <xf numFmtId="0" fontId="0" fillId="0" borderId="0" xfId="0"/>
    <xf numFmtId="0" fontId="0" fillId="0" borderId="0" xfId="0" applyAlignment="1">
      <alignment horizontal="center"/>
    </xf>
    <xf numFmtId="0" fontId="6" fillId="0" borderId="0" xfId="0" applyFont="1"/>
    <xf numFmtId="0" fontId="8" fillId="0" borderId="0" xfId="0" applyFont="1"/>
    <xf numFmtId="0" fontId="8" fillId="0" borderId="0" xfId="0" applyFont="1" applyAlignment="1">
      <alignment horizontal="center"/>
    </xf>
    <xf numFmtId="164" fontId="8" fillId="0" borderId="0" xfId="1" applyFont="1" applyAlignment="1">
      <alignment horizontal="center"/>
    </xf>
    <xf numFmtId="164" fontId="8" fillId="0" borderId="0" xfId="1" applyFont="1"/>
    <xf numFmtId="0" fontId="7" fillId="0" borderId="0" xfId="0" applyFont="1"/>
    <xf numFmtId="164" fontId="9" fillId="0" borderId="0" xfId="1" applyFont="1"/>
    <xf numFmtId="0" fontId="9" fillId="0" borderId="0" xfId="0" applyFont="1"/>
    <xf numFmtId="165" fontId="0" fillId="0" borderId="0" xfId="34" applyFont="1" applyAlignment="1">
      <alignment horizontal="center"/>
    </xf>
    <xf numFmtId="165" fontId="0" fillId="0" borderId="0" xfId="34" applyFont="1"/>
    <xf numFmtId="165" fontId="7" fillId="0" borderId="0" xfId="34" applyFont="1"/>
    <xf numFmtId="0" fontId="11" fillId="0" borderId="0" xfId="0" applyFont="1"/>
    <xf numFmtId="0" fontId="12" fillId="0" borderId="0" xfId="0" applyFont="1"/>
    <xf numFmtId="165" fontId="11" fillId="0" borderId="0" xfId="34" applyFont="1"/>
    <xf numFmtId="165" fontId="9" fillId="0" borderId="0" xfId="34" applyFont="1"/>
    <xf numFmtId="164" fontId="9" fillId="0" borderId="0" xfId="0" applyNumberFormat="1" applyFont="1"/>
    <xf numFmtId="164" fontId="7" fillId="0" borderId="0" xfId="0" applyNumberFormat="1" applyFont="1"/>
    <xf numFmtId="9" fontId="0" fillId="0" borderId="0" xfId="35" applyFont="1" applyAlignment="1">
      <alignment horizontal="right"/>
    </xf>
    <xf numFmtId="9" fontId="0" fillId="0" borderId="0" xfId="35" applyFont="1" applyAlignment="1">
      <alignment horizontal="center"/>
    </xf>
    <xf numFmtId="9" fontId="8" fillId="0" borderId="0" xfId="35" applyFont="1" applyAlignment="1">
      <alignment horizontal="right"/>
    </xf>
    <xf numFmtId="9" fontId="6" fillId="0" borderId="0" xfId="35" applyFont="1" applyAlignment="1">
      <alignment horizontal="right"/>
    </xf>
    <xf numFmtId="9" fontId="7" fillId="0" borderId="0" xfId="35" applyFont="1" applyAlignment="1">
      <alignment horizontal="right"/>
    </xf>
    <xf numFmtId="9" fontId="9" fillId="0" borderId="0" xfId="35" applyFont="1" applyAlignment="1">
      <alignment horizontal="right"/>
    </xf>
    <xf numFmtId="167" fontId="0" fillId="0" borderId="0" xfId="35" applyNumberFormat="1" applyFont="1" applyAlignment="1">
      <alignment horizontal="center"/>
    </xf>
    <xf numFmtId="167" fontId="8" fillId="0" borderId="0" xfId="35" applyNumberFormat="1" applyFont="1"/>
    <xf numFmtId="167" fontId="11" fillId="0" borderId="0" xfId="35" applyNumberFormat="1" applyFont="1"/>
    <xf numFmtId="167" fontId="6" fillId="0" borderId="0" xfId="35" applyNumberFormat="1" applyFont="1"/>
    <xf numFmtId="167" fontId="7" fillId="0" borderId="0" xfId="35" applyNumberFormat="1" applyFont="1"/>
    <xf numFmtId="167" fontId="0" fillId="0" borderId="0" xfId="35" applyNumberFormat="1" applyFont="1"/>
    <xf numFmtId="167" fontId="9" fillId="0" borderId="0" xfId="35" applyNumberFormat="1" applyFont="1"/>
    <xf numFmtId="0" fontId="13" fillId="0" borderId="0" xfId="0" applyFont="1"/>
    <xf numFmtId="9" fontId="13" fillId="0" borderId="0" xfId="35" applyFont="1" applyAlignment="1">
      <alignment horizontal="right"/>
    </xf>
    <xf numFmtId="0" fontId="14" fillId="0" borderId="0" xfId="0" applyFont="1"/>
    <xf numFmtId="167" fontId="13" fillId="0" borderId="0" xfId="35" applyNumberFormat="1" applyFont="1"/>
    <xf numFmtId="165" fontId="13" fillId="0" borderId="0" xfId="34" applyFont="1"/>
    <xf numFmtId="164" fontId="14" fillId="0" borderId="0" xfId="1" applyFont="1"/>
    <xf numFmtId="168" fontId="0" fillId="0" borderId="0" xfId="35" applyNumberFormat="1" applyFont="1"/>
    <xf numFmtId="0" fontId="8" fillId="0" borderId="0" xfId="0" applyFont="1" applyFill="1"/>
    <xf numFmtId="165" fontId="8" fillId="0" borderId="0" xfId="34" applyFont="1" applyFill="1"/>
    <xf numFmtId="166" fontId="11" fillId="0" borderId="0" xfId="0" applyNumberFormat="1" applyFont="1"/>
    <xf numFmtId="0" fontId="15" fillId="0" borderId="0" xfId="0" applyFont="1"/>
    <xf numFmtId="44" fontId="0" fillId="0" borderId="0" xfId="0" applyNumberFormat="1"/>
    <xf numFmtId="165" fontId="6" fillId="0" borderId="0" xfId="34" applyFont="1"/>
    <xf numFmtId="164" fontId="6" fillId="0" borderId="0" xfId="1" applyFont="1"/>
    <xf numFmtId="167" fontId="6" fillId="0" borderId="0" xfId="35" applyNumberFormat="1" applyFont="1" applyAlignment="1">
      <alignment horizontal="center"/>
    </xf>
    <xf numFmtId="0" fontId="0" fillId="0" borderId="0" xfId="0" applyFont="1" applyFill="1"/>
    <xf numFmtId="9" fontId="0" fillId="0" borderId="0" xfId="35" applyFont="1" applyFill="1" applyAlignment="1">
      <alignment horizontal="right"/>
    </xf>
    <xf numFmtId="167" fontId="0" fillId="0" borderId="0" xfId="35" applyNumberFormat="1" applyFont="1" applyFill="1"/>
    <xf numFmtId="165" fontId="0" fillId="0" borderId="0" xfId="34" applyFont="1" applyFill="1"/>
    <xf numFmtId="164" fontId="0" fillId="0" borderId="0" xfId="1" applyFont="1" applyFill="1"/>
    <xf numFmtId="0" fontId="0" fillId="0" borderId="0" xfId="0" applyFont="1"/>
    <xf numFmtId="164" fontId="0" fillId="0" borderId="0" xfId="1" applyFont="1"/>
    <xf numFmtId="9" fontId="0" fillId="0" borderId="0" xfId="34" applyNumberFormat="1" applyFont="1" applyAlignment="1">
      <alignment horizontal="right"/>
    </xf>
    <xf numFmtId="0" fontId="0" fillId="0" borderId="0" xfId="34" applyNumberFormat="1" applyFont="1"/>
    <xf numFmtId="167" fontId="0" fillId="0" borderId="0" xfId="34" applyNumberFormat="1" applyFont="1"/>
    <xf numFmtId="164" fontId="1" fillId="0" borderId="0" xfId="1" applyFont="1"/>
    <xf numFmtId="164" fontId="16" fillId="0" borderId="0" xfId="0" applyNumberFormat="1" applyFont="1"/>
    <xf numFmtId="165" fontId="6" fillId="0" borderId="0" xfId="34" applyFont="1" applyFill="1"/>
    <xf numFmtId="9" fontId="1" fillId="0" borderId="0" xfId="35" applyFont="1" applyAlignment="1">
      <alignment horizontal="right"/>
    </xf>
  </cellXfs>
  <cellStyles count="106">
    <cellStyle name="Lien hypertexte" xfId="2" builtinId="8" hidden="1"/>
    <cellStyle name="Lien hypertexte" xfId="4" builtinId="8" hidden="1"/>
    <cellStyle name="Lien hypertexte" xfId="6" builtinId="8" hidden="1"/>
    <cellStyle name="Lien hypertexte" xfId="8" builtinId="8" hidden="1"/>
    <cellStyle name="Lien hypertexte" xfId="10" builtinId="8" hidden="1"/>
    <cellStyle name="Lien hypertexte" xfId="12" builtinId="8" hidden="1"/>
    <cellStyle name="Lien hypertexte" xfId="14" builtinId="8" hidden="1"/>
    <cellStyle name="Lien hypertexte" xfId="16" builtinId="8" hidden="1"/>
    <cellStyle name="Lien hypertexte" xfId="18" builtinId="8" hidden="1"/>
    <cellStyle name="Lien hypertexte" xfId="20" builtinId="8" hidden="1"/>
    <cellStyle name="Lien hypertexte" xfId="22" builtinId="8" hidden="1"/>
    <cellStyle name="Lien hypertexte" xfId="24" builtinId="8" hidden="1"/>
    <cellStyle name="Lien hypertexte" xfId="26" builtinId="8" hidden="1"/>
    <cellStyle name="Lien hypertexte" xfId="28" builtinId="8" hidden="1"/>
    <cellStyle name="Lien hypertexte" xfId="30" builtinId="8" hidden="1"/>
    <cellStyle name="Lien hypertexte" xfId="32" builtinId="8" hidden="1"/>
    <cellStyle name="Lien hypertexte" xfId="36" builtinId="8" hidden="1"/>
    <cellStyle name="Lien hypertexte" xfId="38" builtinId="8" hidden="1"/>
    <cellStyle name="Lien hypertexte" xfId="40" builtinId="8" hidden="1"/>
    <cellStyle name="Lien hypertexte" xfId="42" builtinId="8" hidden="1"/>
    <cellStyle name="Lien hypertexte" xfId="44" builtinId="8" hidden="1"/>
    <cellStyle name="Lien hypertexte" xfId="46" builtinId="8" hidden="1"/>
    <cellStyle name="Lien hypertexte" xfId="48" builtinId="8" hidden="1"/>
    <cellStyle name="Lien hypertexte" xfId="50" builtinId="8" hidden="1"/>
    <cellStyle name="Lien hypertexte" xfId="52" builtinId="8" hidden="1"/>
    <cellStyle name="Lien hypertexte" xfId="54" builtinId="8" hidden="1"/>
    <cellStyle name="Lien hypertexte" xfId="56" builtinId="8" hidden="1"/>
    <cellStyle name="Lien hypertexte" xfId="58" builtinId="8" hidden="1"/>
    <cellStyle name="Lien hypertexte" xfId="60" builtinId="8" hidden="1"/>
    <cellStyle name="Lien hypertexte" xfId="62" builtinId="8" hidden="1"/>
    <cellStyle name="Lien hypertexte" xfId="64" builtinId="8" hidden="1"/>
    <cellStyle name="Lien hypertexte" xfId="66" builtinId="8" hidden="1"/>
    <cellStyle name="Lien hypertexte" xfId="68" builtinId="8" hidden="1"/>
    <cellStyle name="Lien hypertexte" xfId="70" builtinId="8" hidden="1"/>
    <cellStyle name="Lien hypertexte" xfId="72" builtinId="8" hidden="1"/>
    <cellStyle name="Lien hypertexte" xfId="74" builtinId="8" hidden="1"/>
    <cellStyle name="Lien hypertexte" xfId="76" builtinId="8" hidden="1"/>
    <cellStyle name="Lien hypertexte" xfId="78" builtinId="8" hidden="1"/>
    <cellStyle name="Lien hypertexte" xfId="80" builtinId="8" hidden="1"/>
    <cellStyle name="Lien hypertexte" xfId="82" builtinId="8" hidden="1"/>
    <cellStyle name="Lien hypertexte" xfId="84" builtinId="8" hidden="1"/>
    <cellStyle name="Lien hypertexte" xfId="86" builtinId="8" hidden="1"/>
    <cellStyle name="Lien hypertexte" xfId="88" builtinId="8" hidden="1"/>
    <cellStyle name="Lien hypertexte" xfId="90" builtinId="8" hidden="1"/>
    <cellStyle name="Lien hypertexte" xfId="92" builtinId="8" hidden="1"/>
    <cellStyle name="Lien hypertexte" xfId="94" builtinId="8" hidden="1"/>
    <cellStyle name="Lien hypertexte" xfId="96" builtinId="8" hidden="1"/>
    <cellStyle name="Lien hypertexte" xfId="98" builtinId="8" hidden="1"/>
    <cellStyle name="Lien hypertexte" xfId="100" builtinId="8" hidden="1"/>
    <cellStyle name="Lien hypertexte" xfId="102" builtinId="8" hidden="1"/>
    <cellStyle name="Lien hypertexte" xfId="104" builtinId="8" hidden="1"/>
    <cellStyle name="Lien hypertexte visité" xfId="3" builtinId="9" hidden="1"/>
    <cellStyle name="Lien hypertexte visité" xfId="5" builtinId="9" hidden="1"/>
    <cellStyle name="Lien hypertexte visité" xfId="7" builtinId="9" hidden="1"/>
    <cellStyle name="Lien hypertexte visité" xfId="9" builtinId="9" hidden="1"/>
    <cellStyle name="Lien hypertexte visité" xfId="11" builtinId="9" hidden="1"/>
    <cellStyle name="Lien hypertexte visité" xfId="13" builtinId="9" hidden="1"/>
    <cellStyle name="Lien hypertexte visité" xfId="15" builtinId="9" hidden="1"/>
    <cellStyle name="Lien hypertexte visité" xfId="17" builtinId="9" hidden="1"/>
    <cellStyle name="Lien hypertexte visité" xfId="19" builtinId="9" hidden="1"/>
    <cellStyle name="Lien hypertexte visité" xfId="21" builtinId="9" hidden="1"/>
    <cellStyle name="Lien hypertexte visité" xfId="23" builtinId="9" hidden="1"/>
    <cellStyle name="Lien hypertexte visité" xfId="25" builtinId="9" hidden="1"/>
    <cellStyle name="Lien hypertexte visité" xfId="27" builtinId="9" hidden="1"/>
    <cellStyle name="Lien hypertexte visité" xfId="29" builtinId="9" hidden="1"/>
    <cellStyle name="Lien hypertexte visité" xfId="31" builtinId="9" hidden="1"/>
    <cellStyle name="Lien hypertexte visité" xfId="33" builtinId="9" hidden="1"/>
    <cellStyle name="Lien hypertexte visité" xfId="37" builtinId="9" hidden="1"/>
    <cellStyle name="Lien hypertexte visité" xfId="39" builtinId="9" hidden="1"/>
    <cellStyle name="Lien hypertexte visité" xfId="41" builtinId="9" hidden="1"/>
    <cellStyle name="Lien hypertexte visité" xfId="43" builtinId="9" hidden="1"/>
    <cellStyle name="Lien hypertexte visité" xfId="45" builtinId="9" hidden="1"/>
    <cellStyle name="Lien hypertexte visité" xfId="47" builtinId="9" hidden="1"/>
    <cellStyle name="Lien hypertexte visité" xfId="49" builtinId="9" hidden="1"/>
    <cellStyle name="Lien hypertexte visité" xfId="51" builtinId="9" hidden="1"/>
    <cellStyle name="Lien hypertexte visité" xfId="53" builtinId="9" hidden="1"/>
    <cellStyle name="Lien hypertexte visité" xfId="55" builtinId="9" hidden="1"/>
    <cellStyle name="Lien hypertexte visité" xfId="57" builtinId="9" hidden="1"/>
    <cellStyle name="Lien hypertexte visité" xfId="59" builtinId="9" hidden="1"/>
    <cellStyle name="Lien hypertexte visité" xfId="61" builtinId="9" hidden="1"/>
    <cellStyle name="Lien hypertexte visité" xfId="63" builtinId="9" hidden="1"/>
    <cellStyle name="Lien hypertexte visité" xfId="65" builtinId="9" hidden="1"/>
    <cellStyle name="Lien hypertexte visité" xfId="67" builtinId="9" hidden="1"/>
    <cellStyle name="Lien hypertexte visité" xfId="69" builtinId="9" hidden="1"/>
    <cellStyle name="Lien hypertexte visité" xfId="71" builtinId="9" hidden="1"/>
    <cellStyle name="Lien hypertexte visité" xfId="73" builtinId="9" hidden="1"/>
    <cellStyle name="Lien hypertexte visité" xfId="75" builtinId="9" hidden="1"/>
    <cellStyle name="Lien hypertexte visité" xfId="77" builtinId="9" hidden="1"/>
    <cellStyle name="Lien hypertexte visité" xfId="79" builtinId="9" hidden="1"/>
    <cellStyle name="Lien hypertexte visité" xfId="81" builtinId="9" hidden="1"/>
    <cellStyle name="Lien hypertexte visité" xfId="83" builtinId="9" hidden="1"/>
    <cellStyle name="Lien hypertexte visité" xfId="85" builtinId="9" hidden="1"/>
    <cellStyle name="Lien hypertexte visité" xfId="87" builtinId="9" hidden="1"/>
    <cellStyle name="Lien hypertexte visité" xfId="89" builtinId="9" hidden="1"/>
    <cellStyle name="Lien hypertexte visité" xfId="91" builtinId="9" hidden="1"/>
    <cellStyle name="Lien hypertexte visité" xfId="93" builtinId="9" hidden="1"/>
    <cellStyle name="Lien hypertexte visité" xfId="95" builtinId="9" hidden="1"/>
    <cellStyle name="Lien hypertexte visité" xfId="97" builtinId="9" hidden="1"/>
    <cellStyle name="Lien hypertexte visité" xfId="99" builtinId="9" hidden="1"/>
    <cellStyle name="Lien hypertexte visité" xfId="101" builtinId="9" hidden="1"/>
    <cellStyle name="Lien hypertexte visité" xfId="103" builtinId="9" hidden="1"/>
    <cellStyle name="Lien hypertexte visité" xfId="105" builtinId="9" hidden="1"/>
    <cellStyle name="Milliers" xfId="34" builtinId="3"/>
    <cellStyle name="Monétaire" xfId="1" builtinId="4"/>
    <cellStyle name="Normal" xfId="0" builtinId="0"/>
    <cellStyle name="Pourcentage" xfId="35" builtinId="5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K72"/>
  <sheetViews>
    <sheetView tabSelected="1" topLeftCell="A48" workbookViewId="0">
      <selection activeCell="G56" sqref="G56"/>
    </sheetView>
  </sheetViews>
  <sheetFormatPr baseColWidth="10" defaultRowHeight="16" x14ac:dyDescent="0.2"/>
  <cols>
    <col min="1" max="1" width="45" bestFit="1" customWidth="1"/>
    <col min="2" max="2" width="19.5" style="19" bestFit="1" customWidth="1"/>
    <col min="3" max="3" width="9.5" style="19" bestFit="1" customWidth="1"/>
    <col min="4" max="4" width="8.5" style="3" bestFit="1" customWidth="1"/>
    <col min="5" max="5" width="1.5" style="3" customWidth="1"/>
    <col min="6" max="6" width="13.6640625" style="30" bestFit="1" customWidth="1"/>
    <col min="7" max="7" width="14.1640625" style="30" bestFit="1" customWidth="1"/>
    <col min="8" max="8" width="10.83203125" style="11"/>
    <col min="9" max="9" width="11" style="6" bestFit="1" customWidth="1"/>
    <col min="10" max="10" width="11.1640625" bestFit="1" customWidth="1"/>
  </cols>
  <sheetData>
    <row r="1" spans="1:11" s="1" customFormat="1" x14ac:dyDescent="0.2">
      <c r="A1" s="1" t="s">
        <v>0</v>
      </c>
      <c r="B1" s="19" t="s">
        <v>1</v>
      </c>
      <c r="C1" s="19" t="s">
        <v>2</v>
      </c>
      <c r="D1" s="4" t="s">
        <v>3</v>
      </c>
      <c r="E1" s="4"/>
      <c r="F1" s="25" t="s">
        <v>45</v>
      </c>
      <c r="G1" s="25" t="s">
        <v>46</v>
      </c>
      <c r="H1" s="10" t="s">
        <v>3</v>
      </c>
      <c r="I1" s="5" t="s">
        <v>31</v>
      </c>
    </row>
    <row r="2" spans="1:11" s="1" customFormat="1" x14ac:dyDescent="0.2">
      <c r="B2" s="20"/>
      <c r="C2" s="20"/>
      <c r="D2" s="4"/>
      <c r="E2" s="4"/>
      <c r="F2" s="25" t="s">
        <v>54</v>
      </c>
      <c r="G2" s="25" t="s">
        <v>66</v>
      </c>
      <c r="H2" s="10"/>
      <c r="I2" s="5"/>
    </row>
    <row r="4" spans="1:11" s="39" customFormat="1" x14ac:dyDescent="0.2">
      <c r="A4" s="47" t="s">
        <v>14</v>
      </c>
      <c r="B4" s="48">
        <v>0.71</v>
      </c>
      <c r="C4" s="48">
        <v>0.89</v>
      </c>
      <c r="D4" s="47">
        <v>30</v>
      </c>
      <c r="E4" s="47"/>
      <c r="F4" s="49">
        <v>0.78900000000000003</v>
      </c>
      <c r="G4" s="49">
        <v>0.79700000000000004</v>
      </c>
      <c r="H4" s="50">
        <f t="shared" ref="H4:H16" si="0">((G4&gt;C4)+(0.3+0.7*(G4-B4)/(C4-B4))*(G4&lt;C4)*(G4&gt;B4)+(G4&lt;B4)*0.3*(G4&gt;F4)*(G4-F4)/(B4-F4))*D4</f>
        <v>19.150000000000006</v>
      </c>
      <c r="I4" s="51">
        <f>7*H4</f>
        <v>134.05000000000004</v>
      </c>
    </row>
    <row r="5" spans="1:11" s="39" customFormat="1" x14ac:dyDescent="0.2">
      <c r="A5" s="47" t="s">
        <v>4</v>
      </c>
      <c r="B5" s="48">
        <v>0.6</v>
      </c>
      <c r="C5" s="48">
        <v>0.76</v>
      </c>
      <c r="D5" s="47">
        <v>30</v>
      </c>
      <c r="E5" s="47"/>
      <c r="F5" s="49">
        <v>0.62</v>
      </c>
      <c r="G5" s="49">
        <v>0.68100000000000005</v>
      </c>
      <c r="H5" s="50">
        <f t="shared" si="0"/>
        <v>19.631250000000005</v>
      </c>
      <c r="I5" s="51">
        <f t="shared" ref="I5:I30" si="1">7*H5</f>
        <v>137.41875000000005</v>
      </c>
    </row>
    <row r="6" spans="1:11" s="3" customFormat="1" x14ac:dyDescent="0.2">
      <c r="A6" s="52" t="s">
        <v>15</v>
      </c>
      <c r="B6" s="19">
        <v>0.21</v>
      </c>
      <c r="C6" s="19">
        <v>0.59</v>
      </c>
      <c r="D6" s="52">
        <v>30</v>
      </c>
      <c r="E6" s="52"/>
      <c r="F6" s="30">
        <v>0.34899999999999998</v>
      </c>
      <c r="G6" s="30">
        <v>0.434</v>
      </c>
      <c r="H6" s="50">
        <f t="shared" si="0"/>
        <v>21.378947368421052</v>
      </c>
      <c r="I6" s="53">
        <f t="shared" si="1"/>
        <v>149.65263157894736</v>
      </c>
    </row>
    <row r="7" spans="1:11" s="13" customFormat="1" x14ac:dyDescent="0.2">
      <c r="A7" s="52" t="s">
        <v>16</v>
      </c>
      <c r="B7" s="19">
        <v>0.8</v>
      </c>
      <c r="C7" s="19">
        <v>0.95</v>
      </c>
      <c r="D7" s="52">
        <v>20</v>
      </c>
      <c r="E7" s="52"/>
      <c r="F7" s="30">
        <v>1</v>
      </c>
      <c r="G7" s="30">
        <v>1</v>
      </c>
      <c r="H7" s="50">
        <f t="shared" si="0"/>
        <v>20</v>
      </c>
      <c r="I7" s="53">
        <f t="shared" si="1"/>
        <v>140</v>
      </c>
    </row>
    <row r="8" spans="1:11" s="13" customFormat="1" x14ac:dyDescent="0.2">
      <c r="A8" s="52" t="s">
        <v>29</v>
      </c>
      <c r="B8" s="19">
        <v>0.1</v>
      </c>
      <c r="C8" s="19">
        <v>0.28000000000000003</v>
      </c>
      <c r="D8" s="52">
        <v>30</v>
      </c>
      <c r="E8" s="52"/>
      <c r="F8" s="30">
        <v>0.09</v>
      </c>
      <c r="G8" s="30">
        <v>0.248</v>
      </c>
      <c r="H8" s="50">
        <f t="shared" si="0"/>
        <v>26.266666666666662</v>
      </c>
      <c r="I8" s="53">
        <f t="shared" si="1"/>
        <v>183.86666666666665</v>
      </c>
      <c r="K8" s="41"/>
    </row>
    <row r="9" spans="1:11" s="13" customFormat="1" x14ac:dyDescent="0.2">
      <c r="A9" s="52" t="s">
        <v>17</v>
      </c>
      <c r="B9" s="19">
        <v>0.8</v>
      </c>
      <c r="C9" s="19">
        <v>0.95</v>
      </c>
      <c r="D9" s="52">
        <v>20</v>
      </c>
      <c r="E9" s="52"/>
      <c r="F9" s="30">
        <v>1</v>
      </c>
      <c r="G9" s="30">
        <v>1</v>
      </c>
      <c r="H9" s="50">
        <f t="shared" si="0"/>
        <v>20</v>
      </c>
      <c r="I9" s="53">
        <f t="shared" si="1"/>
        <v>140</v>
      </c>
      <c r="K9" s="41"/>
    </row>
    <row r="10" spans="1:11" s="3" customFormat="1" x14ac:dyDescent="0.2">
      <c r="A10" s="52" t="s">
        <v>28</v>
      </c>
      <c r="B10" s="19">
        <v>0.38</v>
      </c>
      <c r="C10" s="19">
        <v>0.56000000000000005</v>
      </c>
      <c r="D10" s="52">
        <v>30</v>
      </c>
      <c r="E10" s="52"/>
      <c r="F10" s="30">
        <v>0.436</v>
      </c>
      <c r="G10" s="30">
        <v>0.439</v>
      </c>
      <c r="H10" s="50">
        <f t="shared" si="0"/>
        <v>15.883333333333331</v>
      </c>
      <c r="I10" s="53">
        <f t="shared" si="1"/>
        <v>111.18333333333332</v>
      </c>
    </row>
    <row r="11" spans="1:11" s="3" customFormat="1" x14ac:dyDescent="0.2">
      <c r="A11" s="52" t="s">
        <v>69</v>
      </c>
      <c r="B11" s="19">
        <v>0.8</v>
      </c>
      <c r="C11" s="19">
        <v>0.96</v>
      </c>
      <c r="D11" s="52">
        <v>30</v>
      </c>
      <c r="E11" s="52"/>
      <c r="F11" s="30">
        <v>0.80200000000000005</v>
      </c>
      <c r="G11" s="30">
        <v>0.84099999999999997</v>
      </c>
      <c r="H11" s="50">
        <f t="shared" si="0"/>
        <v>14.381249999999991</v>
      </c>
      <c r="I11" s="53">
        <f t="shared" si="1"/>
        <v>100.66874999999993</v>
      </c>
    </row>
    <row r="12" spans="1:11" s="42" customFormat="1" x14ac:dyDescent="0.2">
      <c r="A12" s="52" t="s">
        <v>5</v>
      </c>
      <c r="B12" s="19">
        <v>0.49</v>
      </c>
      <c r="C12" s="19">
        <v>0.61</v>
      </c>
      <c r="D12" s="52">
        <v>20</v>
      </c>
      <c r="E12" s="52"/>
      <c r="F12" s="30">
        <v>0.52900000000000003</v>
      </c>
      <c r="G12" s="30">
        <v>0.56399999999999995</v>
      </c>
      <c r="H12" s="50">
        <f t="shared" si="0"/>
        <v>14.633333333333328</v>
      </c>
      <c r="I12" s="53">
        <f t="shared" si="1"/>
        <v>102.43333333333329</v>
      </c>
    </row>
    <row r="13" spans="1:11" s="42" customFormat="1" x14ac:dyDescent="0.2">
      <c r="A13" s="52" t="s">
        <v>6</v>
      </c>
      <c r="B13" s="19">
        <v>0.27</v>
      </c>
      <c r="C13" s="19">
        <v>0.42</v>
      </c>
      <c r="D13" s="52">
        <v>20</v>
      </c>
      <c r="E13" s="52"/>
      <c r="F13" s="30">
        <v>0.312</v>
      </c>
      <c r="G13" s="30">
        <v>0.34899999999999998</v>
      </c>
      <c r="H13" s="50">
        <f t="shared" si="0"/>
        <v>13.373333333333331</v>
      </c>
      <c r="I13" s="53">
        <f t="shared" si="1"/>
        <v>93.613333333333316</v>
      </c>
    </row>
    <row r="14" spans="1:11" s="3" customFormat="1" x14ac:dyDescent="0.2">
      <c r="A14" s="52" t="s">
        <v>7</v>
      </c>
      <c r="B14" s="19">
        <v>0.62</v>
      </c>
      <c r="C14" s="19">
        <v>0.74</v>
      </c>
      <c r="D14" s="52">
        <v>40</v>
      </c>
      <c r="E14" s="52"/>
      <c r="F14" s="30">
        <v>0.66100000000000003</v>
      </c>
      <c r="G14" s="30">
        <v>0.66200000000000003</v>
      </c>
      <c r="H14" s="50">
        <f t="shared" si="0"/>
        <v>21.800000000000004</v>
      </c>
      <c r="I14" s="53">
        <f t="shared" si="1"/>
        <v>152.60000000000002</v>
      </c>
    </row>
    <row r="15" spans="1:11" s="3" customFormat="1" x14ac:dyDescent="0.2">
      <c r="A15" s="52" t="s">
        <v>9</v>
      </c>
      <c r="B15" s="19">
        <v>0.52</v>
      </c>
      <c r="C15" s="19">
        <v>0.65</v>
      </c>
      <c r="D15" s="52">
        <v>40</v>
      </c>
      <c r="E15" s="52"/>
      <c r="F15" s="30">
        <v>0.56799999999999995</v>
      </c>
      <c r="G15" s="30">
        <v>0.55000000000000004</v>
      </c>
      <c r="H15" s="50">
        <f t="shared" si="0"/>
        <v>18.461538461538467</v>
      </c>
      <c r="I15" s="53">
        <f t="shared" ref="I15:I16" si="2">7*H15</f>
        <v>129.23076923076928</v>
      </c>
    </row>
    <row r="16" spans="1:11" s="3" customFormat="1" x14ac:dyDescent="0.2">
      <c r="A16" s="52" t="s">
        <v>18</v>
      </c>
      <c r="B16" s="19">
        <v>0.24</v>
      </c>
      <c r="C16" s="19">
        <v>0.55000000000000004</v>
      </c>
      <c r="D16" s="52">
        <v>55</v>
      </c>
      <c r="E16" s="52"/>
      <c r="F16" s="30">
        <v>0.29099999999999998</v>
      </c>
      <c r="G16" s="30">
        <v>0.27100000000000002</v>
      </c>
      <c r="H16" s="50">
        <f t="shared" si="0"/>
        <v>20.350000000000001</v>
      </c>
      <c r="I16" s="53">
        <f t="shared" si="2"/>
        <v>142.45000000000002</v>
      </c>
    </row>
    <row r="17" spans="1:9" s="3" customFormat="1" x14ac:dyDescent="0.2">
      <c r="A17" s="52" t="s">
        <v>19</v>
      </c>
      <c r="B17" s="19">
        <v>0.1</v>
      </c>
      <c r="C17" s="19">
        <v>0.03</v>
      </c>
      <c r="D17" s="52">
        <v>35</v>
      </c>
      <c r="E17" s="52"/>
      <c r="F17" s="30">
        <v>0.05</v>
      </c>
      <c r="G17" s="30">
        <v>4.5999999999999999E-2</v>
      </c>
      <c r="H17" s="50">
        <f>((G17&lt;C17)+(0.3+0.7*(G17-B17)/(C17-B17))*(G17&gt;C17)*(G17&lt;B17)+(G17&gt;B17)*0.3*(G17&lt;F17)*(G17-F17)/(B17-F17))*D17</f>
        <v>29.399999999999995</v>
      </c>
      <c r="I17" s="53">
        <f t="shared" si="1"/>
        <v>205.79999999999995</v>
      </c>
    </row>
    <row r="18" spans="1:9" s="3" customFormat="1" x14ac:dyDescent="0.2">
      <c r="A18" s="52" t="s">
        <v>20</v>
      </c>
      <c r="B18" s="19">
        <v>0.47</v>
      </c>
      <c r="C18" s="19">
        <v>0.3</v>
      </c>
      <c r="D18" s="52">
        <v>35</v>
      </c>
      <c r="E18" s="52"/>
      <c r="F18" s="30">
        <v>0.40899999999999997</v>
      </c>
      <c r="G18" s="30">
        <v>0.41</v>
      </c>
      <c r="H18" s="50">
        <f>((G18&lt;C18)+(0.3+0.7*(G18-B18)/(C18-B18))*(G18&gt;C18)*(G18&lt;B18)+(G18&gt;B18)*0.3*(G18&lt;F18)*(G18-F18)/(B18-F18))*D18</f>
        <v>19.147058823529413</v>
      </c>
      <c r="I18" s="53">
        <f t="shared" ref="I18" si="3">7*H18</f>
        <v>134.02941176470588</v>
      </c>
    </row>
    <row r="19" spans="1:9" s="3" customFormat="1" x14ac:dyDescent="0.2">
      <c r="A19" s="52" t="s">
        <v>8</v>
      </c>
      <c r="B19" s="19">
        <v>0.19</v>
      </c>
      <c r="C19" s="19">
        <v>0.09</v>
      </c>
      <c r="D19" s="52">
        <v>35</v>
      </c>
      <c r="E19" s="52"/>
      <c r="F19" s="30">
        <v>0.15</v>
      </c>
      <c r="G19" s="30">
        <v>0.14299999999999999</v>
      </c>
      <c r="H19" s="50">
        <f>((G19&lt;C19)+(0.3+0.7*(G19-B19)/(C19-B19))*(G19&gt;C19)*(G19&lt;B19)+(G19&gt;B19)*0.3*(G19&lt;F19)*(G19-F19)/(B19-F19))*D19</f>
        <v>22.015000000000001</v>
      </c>
      <c r="I19" s="53">
        <f t="shared" si="1"/>
        <v>154.10500000000002</v>
      </c>
    </row>
    <row r="20" spans="1:9" s="3" customFormat="1" x14ac:dyDescent="0.2">
      <c r="A20" s="52" t="s">
        <v>10</v>
      </c>
      <c r="B20" s="54">
        <v>0.45</v>
      </c>
      <c r="C20" s="54">
        <v>0.2</v>
      </c>
      <c r="D20" s="55">
        <v>35</v>
      </c>
      <c r="E20" s="55"/>
      <c r="F20" s="55">
        <v>36.1</v>
      </c>
      <c r="G20" s="56">
        <v>0.32900000000000001</v>
      </c>
      <c r="H20" s="50">
        <f>((G20&lt;C20)+(0.3+0.7*(G20-B20)/(C20-B20))*(G20&gt;C20)*(G20&lt;B20)+(G20&gt;B20)*0.3*(G20&lt;F20)*(G20-F20)/(B20-F20))*D20</f>
        <v>22.358000000000001</v>
      </c>
      <c r="I20" s="53">
        <f t="shared" si="1"/>
        <v>156.506</v>
      </c>
    </row>
    <row r="21" spans="1:9" s="3" customFormat="1" x14ac:dyDescent="0.2">
      <c r="A21" s="52" t="s">
        <v>30</v>
      </c>
      <c r="B21" s="19">
        <v>0.52</v>
      </c>
      <c r="C21" s="19">
        <v>0.32</v>
      </c>
      <c r="D21" s="52">
        <v>35</v>
      </c>
      <c r="E21" s="52"/>
      <c r="F21" s="30">
        <v>0.39500000000000002</v>
      </c>
      <c r="G21" s="30">
        <v>0.34699999999999998</v>
      </c>
      <c r="H21" s="50">
        <f>((G21&lt;C21)+(0.3+0.7*(G21-B21)/(C21-B21))*(G21&gt;C21)*(G21&lt;B21)+(G21&gt;B21)*0.3*(G21&lt;F21)*(G21-F21)/(B21-F21))*D21</f>
        <v>31.692500000000006</v>
      </c>
      <c r="I21" s="53">
        <f t="shared" si="1"/>
        <v>221.84750000000005</v>
      </c>
    </row>
    <row r="22" spans="1:9" s="14" customFormat="1" x14ac:dyDescent="0.2">
      <c r="A22" s="52" t="s">
        <v>21</v>
      </c>
      <c r="B22" s="19">
        <v>0.6</v>
      </c>
      <c r="C22" s="19">
        <v>0.75</v>
      </c>
      <c r="D22" s="52">
        <v>20</v>
      </c>
      <c r="E22" s="52"/>
      <c r="F22" s="30">
        <v>1</v>
      </c>
      <c r="G22" s="30">
        <v>1</v>
      </c>
      <c r="H22" s="50">
        <f t="shared" ref="H22:H30" si="4">((G22&gt;C22)+(0.3+0.7*(G22-B22)/(C22-B22))*(G22&lt;C22)*(G22&gt;B22)+(G22&lt;B22)*0.3*(G22&gt;F22)*(G22-F22)/(B22-F22))*D22</f>
        <v>20</v>
      </c>
      <c r="I22" s="53">
        <f t="shared" si="1"/>
        <v>140</v>
      </c>
    </row>
    <row r="23" spans="1:9" s="14" customFormat="1" x14ac:dyDescent="0.2">
      <c r="A23" s="52" t="s">
        <v>22</v>
      </c>
      <c r="B23" s="19">
        <v>0.6</v>
      </c>
      <c r="C23" s="19">
        <v>0.75</v>
      </c>
      <c r="D23" s="52">
        <v>20</v>
      </c>
      <c r="E23" s="52"/>
      <c r="F23" s="30">
        <v>1</v>
      </c>
      <c r="G23" s="30">
        <v>1</v>
      </c>
      <c r="H23" s="50">
        <f t="shared" si="4"/>
        <v>20</v>
      </c>
      <c r="I23" s="53">
        <f t="shared" si="1"/>
        <v>140</v>
      </c>
    </row>
    <row r="24" spans="1:9" s="3" customFormat="1" x14ac:dyDescent="0.2">
      <c r="A24" s="52" t="s">
        <v>11</v>
      </c>
      <c r="B24" s="19">
        <v>0.84</v>
      </c>
      <c r="C24" s="19">
        <v>0.94</v>
      </c>
      <c r="D24" s="52">
        <v>50</v>
      </c>
      <c r="E24" s="52"/>
      <c r="F24" s="30">
        <v>0.90700000000000003</v>
      </c>
      <c r="G24" s="30">
        <v>0.97</v>
      </c>
      <c r="H24" s="50">
        <f t="shared" si="4"/>
        <v>50</v>
      </c>
      <c r="I24" s="53">
        <f t="shared" si="1"/>
        <v>350</v>
      </c>
    </row>
    <row r="25" spans="1:9" s="14" customFormat="1" x14ac:dyDescent="0.2">
      <c r="A25" s="52" t="s">
        <v>12</v>
      </c>
      <c r="B25" s="19">
        <v>0.83</v>
      </c>
      <c r="C25" s="19">
        <v>0.9</v>
      </c>
      <c r="D25" s="52">
        <v>45</v>
      </c>
      <c r="E25" s="52"/>
      <c r="F25" s="30">
        <v>0.88500000000000001</v>
      </c>
      <c r="G25" s="30">
        <v>0.95299999999999996</v>
      </c>
      <c r="H25" s="50">
        <f t="shared" si="4"/>
        <v>45</v>
      </c>
      <c r="I25" s="53">
        <f t="shared" si="1"/>
        <v>315</v>
      </c>
    </row>
    <row r="26" spans="1:9" s="3" customFormat="1" x14ac:dyDescent="0.2">
      <c r="A26" s="52" t="s">
        <v>23</v>
      </c>
      <c r="B26" s="19">
        <v>0.59</v>
      </c>
      <c r="C26" s="19">
        <v>0.69</v>
      </c>
      <c r="D26" s="52">
        <v>10</v>
      </c>
      <c r="E26" s="52"/>
      <c r="F26" s="30">
        <v>0.622</v>
      </c>
      <c r="G26" s="30">
        <v>0.64700000000000002</v>
      </c>
      <c r="H26" s="50">
        <f t="shared" si="4"/>
        <v>6.9900000000000038</v>
      </c>
      <c r="I26" s="53">
        <f t="shared" si="1"/>
        <v>48.930000000000028</v>
      </c>
    </row>
    <row r="27" spans="1:9" s="3" customFormat="1" x14ac:dyDescent="0.2">
      <c r="A27" s="52" t="s">
        <v>24</v>
      </c>
      <c r="B27" s="19">
        <v>0.05</v>
      </c>
      <c r="C27" s="19">
        <v>0.1</v>
      </c>
      <c r="D27" s="52">
        <v>30</v>
      </c>
      <c r="E27" s="52"/>
      <c r="F27" s="30">
        <v>2.8000000000000001E-2</v>
      </c>
      <c r="G27" s="30">
        <v>0.14299999999999999</v>
      </c>
      <c r="H27" s="50">
        <f t="shared" si="4"/>
        <v>30</v>
      </c>
      <c r="I27" s="53">
        <f t="shared" si="1"/>
        <v>210</v>
      </c>
    </row>
    <row r="28" spans="1:9" s="3" customFormat="1" x14ac:dyDescent="0.2">
      <c r="A28" s="52" t="s">
        <v>13</v>
      </c>
      <c r="B28" s="19">
        <v>0.83</v>
      </c>
      <c r="C28" s="19">
        <v>0.92</v>
      </c>
      <c r="D28" s="52">
        <v>45</v>
      </c>
      <c r="E28" s="52"/>
      <c r="F28" s="30">
        <v>0.879</v>
      </c>
      <c r="G28" s="30">
        <v>0.88900000000000001</v>
      </c>
      <c r="H28" s="50">
        <f t="shared" si="4"/>
        <v>34.15</v>
      </c>
      <c r="I28" s="53">
        <f t="shared" si="1"/>
        <v>239.04999999999998</v>
      </c>
    </row>
    <row r="29" spans="1:9" s="3" customFormat="1" x14ac:dyDescent="0.2">
      <c r="A29" s="52" t="s">
        <v>25</v>
      </c>
      <c r="B29" s="19">
        <v>0.76</v>
      </c>
      <c r="C29" s="19">
        <v>0.9</v>
      </c>
      <c r="D29" s="52">
        <v>45</v>
      </c>
      <c r="E29" s="52"/>
      <c r="F29" s="30">
        <v>0.81399999999999995</v>
      </c>
      <c r="G29" s="30">
        <v>0.83</v>
      </c>
      <c r="H29" s="50">
        <f t="shared" si="4"/>
        <v>29.249999999999986</v>
      </c>
      <c r="I29" s="53">
        <f t="shared" si="1"/>
        <v>204.74999999999989</v>
      </c>
    </row>
    <row r="30" spans="1:9" s="3" customFormat="1" x14ac:dyDescent="0.2">
      <c r="A30" s="52" t="s">
        <v>27</v>
      </c>
      <c r="B30" s="19">
        <v>0.9</v>
      </c>
      <c r="C30" s="19">
        <v>0.99</v>
      </c>
      <c r="D30" s="52">
        <v>45</v>
      </c>
      <c r="E30" s="52"/>
      <c r="F30" s="30">
        <v>0.89100000000000001</v>
      </c>
      <c r="G30" s="30">
        <v>0.91</v>
      </c>
      <c r="H30" s="50">
        <f t="shared" si="4"/>
        <v>17.000000000000004</v>
      </c>
      <c r="I30" s="53">
        <f t="shared" si="1"/>
        <v>119.00000000000003</v>
      </c>
    </row>
    <row r="31" spans="1:9" s="2" customFormat="1" x14ac:dyDescent="0.2">
      <c r="A31" s="2" t="s">
        <v>67</v>
      </c>
      <c r="B31" s="22">
        <v>0.38</v>
      </c>
      <c r="C31" s="22">
        <v>0.17</v>
      </c>
      <c r="D31" s="2">
        <v>30</v>
      </c>
      <c r="F31" s="28">
        <v>0.309</v>
      </c>
      <c r="G31" s="28">
        <v>0.30099999999999999</v>
      </c>
      <c r="H31" s="59">
        <f>((G31&lt;C31)+(0.3+0.7*(G31-B31)/(C31-B31))*(G31&gt;C31)*(G31&lt;B31)+(G31&gt;B31)*0.3*(G31&lt;F31)*(G31-F31)/(B31-F31))*D31</f>
        <v>16.900000000000002</v>
      </c>
      <c r="I31" s="45">
        <f>7*H31</f>
        <v>118.30000000000001</v>
      </c>
    </row>
    <row r="32" spans="1:9" s="2" customFormat="1" x14ac:dyDescent="0.2">
      <c r="A32" s="2" t="s">
        <v>68</v>
      </c>
      <c r="B32" s="22">
        <v>0.13200000000000001</v>
      </c>
      <c r="C32" s="22">
        <v>3.7999999999999999E-2</v>
      </c>
      <c r="D32" s="2">
        <v>30</v>
      </c>
      <c r="F32" s="28">
        <v>0.11</v>
      </c>
      <c r="G32" s="28">
        <v>0.12</v>
      </c>
      <c r="H32" s="59">
        <f>((G32&lt;C32)+(0.3+0.7*(G32-B32)/(C32-B32))*(G32&gt;C32)*(G32&lt;B32)+(G32&gt;B32)*0.3*(G32&lt;F32)*(G32-F32)/(B32-F32))*D32</f>
        <v>11.680851063829788</v>
      </c>
      <c r="I32" s="45">
        <f>7*H32</f>
        <v>81.765957446808514</v>
      </c>
    </row>
    <row r="34" spans="1:9" s="7" customFormat="1" x14ac:dyDescent="0.2">
      <c r="A34" s="7" t="s">
        <v>26</v>
      </c>
      <c r="B34" s="23"/>
      <c r="C34" s="23"/>
      <c r="D34" s="9">
        <f>SUM(D4:D33)</f>
        <v>940</v>
      </c>
      <c r="E34" s="9"/>
      <c r="F34" s="29"/>
      <c r="G34" s="29"/>
      <c r="H34" s="12"/>
      <c r="I34" s="8">
        <f>SUM(I4:I32)*D35/800</f>
        <v>4556.2514366878977</v>
      </c>
    </row>
    <row r="35" spans="1:9" s="7" customFormat="1" x14ac:dyDescent="0.2">
      <c r="A35" s="7" t="s">
        <v>55</v>
      </c>
      <c r="B35" s="23"/>
      <c r="C35" s="23"/>
      <c r="D35" s="9">
        <v>800</v>
      </c>
      <c r="E35" s="9"/>
      <c r="F35" s="29"/>
      <c r="G35" s="29"/>
      <c r="H35" s="12"/>
      <c r="I35" s="8"/>
    </row>
    <row r="36" spans="1:9" s="32" customFormat="1" x14ac:dyDescent="0.2">
      <c r="B36" s="33"/>
      <c r="C36" s="33"/>
      <c r="D36" s="34"/>
      <c r="E36" s="34"/>
      <c r="F36" s="35"/>
      <c r="G36" s="35"/>
      <c r="H36" s="36"/>
      <c r="I36" s="37"/>
    </row>
    <row r="37" spans="1:9" s="3" customFormat="1" x14ac:dyDescent="0.2">
      <c r="A37" s="3" t="s">
        <v>32</v>
      </c>
      <c r="B37" s="21">
        <v>0.43</v>
      </c>
      <c r="C37" s="21">
        <v>0.7</v>
      </c>
      <c r="D37" s="3">
        <v>35</v>
      </c>
      <c r="F37" s="26">
        <v>0.54100000000000004</v>
      </c>
      <c r="G37" s="26">
        <v>0.53900000000000003</v>
      </c>
      <c r="H37" s="40">
        <f>((G37&gt;C37)+(0.3+0.7*(G37-B37)/(C37-B37))*(G37&lt;C37)*(G37&gt;B37)+(G37&lt;B37)*0.3*(G37&gt;F37)*(G37-F37)/(B37-F37))*D37</f>
        <v>20.390740740740746</v>
      </c>
      <c r="I37" s="6">
        <f>H37*7</f>
        <v>142.73518518518523</v>
      </c>
    </row>
    <row r="38" spans="1:9" s="3" customFormat="1" x14ac:dyDescent="0.2">
      <c r="A38" s="3" t="s">
        <v>60</v>
      </c>
      <c r="B38" s="21">
        <v>0.25</v>
      </c>
      <c r="C38" s="21">
        <v>0.6</v>
      </c>
      <c r="D38" s="3">
        <v>35</v>
      </c>
      <c r="F38" s="26">
        <v>0.39800000000000002</v>
      </c>
      <c r="G38" s="26">
        <v>0.432</v>
      </c>
      <c r="H38" s="40">
        <f>((G38&gt;C38)+(0.3+0.7*(G38-B38)/(C38-B38))*(G38&lt;C38)*(G38&gt;B38)+(G38&lt;B38)*0.3*(G38&gt;F38)*(G38-F38)/(B38-F38))*D38</f>
        <v>23.24</v>
      </c>
      <c r="I38" s="6">
        <f t="shared" ref="I38:I46" si="5">H38*7</f>
        <v>162.67999999999998</v>
      </c>
    </row>
    <row r="39" spans="1:9" s="3" customFormat="1" x14ac:dyDescent="0.2">
      <c r="A39" s="3" t="s">
        <v>61</v>
      </c>
      <c r="B39" s="21">
        <v>0.5</v>
      </c>
      <c r="C39" s="21">
        <v>0.8</v>
      </c>
      <c r="D39" s="3">
        <v>35</v>
      </c>
      <c r="F39" s="26">
        <v>0.78100000000000003</v>
      </c>
      <c r="G39" s="26">
        <v>0.84299999999999997</v>
      </c>
      <c r="H39" s="40">
        <f>((G39&gt;C39)+(0.3+0.7*(G39-B39)/(C39-B39))*(G39&lt;C39)*(G39&gt;B39)+(G39&lt;B39)*0.3*(G39&gt;F39)*(G39-F39)/(B39-F39))*D39</f>
        <v>35</v>
      </c>
      <c r="I39" s="6">
        <f t="shared" si="5"/>
        <v>245</v>
      </c>
    </row>
    <row r="40" spans="1:9" s="3" customFormat="1" x14ac:dyDescent="0.2">
      <c r="A40" s="3" t="s">
        <v>62</v>
      </c>
      <c r="B40" s="21">
        <v>0.43</v>
      </c>
      <c r="C40" s="21">
        <v>0.83</v>
      </c>
      <c r="D40" s="3">
        <v>35</v>
      </c>
      <c r="F40" s="26">
        <v>0.80500000000000005</v>
      </c>
      <c r="G40" s="26">
        <v>0.95099999999999996</v>
      </c>
      <c r="H40" s="40">
        <f>((G40&gt;C40)+(0.3+0.7*(G40-B40)/(C40-B40))*(G40&lt;C40)*(G40&gt;B40)+(G40&lt;B40)*0.3*(G40&gt;F40)*(G40-F40)/(B40-F40))*D40</f>
        <v>35</v>
      </c>
      <c r="I40" s="6">
        <f t="shared" si="5"/>
        <v>245</v>
      </c>
    </row>
    <row r="41" spans="1:9" s="3" customFormat="1" x14ac:dyDescent="0.2">
      <c r="A41" s="3" t="s">
        <v>64</v>
      </c>
      <c r="B41" s="21">
        <v>0.52</v>
      </c>
      <c r="C41" s="21">
        <v>0.11</v>
      </c>
      <c r="D41" s="3">
        <v>35</v>
      </c>
      <c r="F41" s="26">
        <v>0.27</v>
      </c>
      <c r="G41" s="26">
        <v>0.21299999999999999</v>
      </c>
      <c r="H41" s="40">
        <f>((G41&lt;C41)+(0.3+0.7*(G41-B41)/(C41-B41))*(G41&gt;C41)*(G41&lt;B41)+(G41&gt;B41)*0.3*(G41&lt;F41)*(G41-F41)/(B41-F41))*D41</f>
        <v>28.845121951219515</v>
      </c>
      <c r="I41" s="6">
        <f t="shared" si="5"/>
        <v>201.91585365853661</v>
      </c>
    </row>
    <row r="42" spans="1:9" s="3" customFormat="1" x14ac:dyDescent="0.2">
      <c r="A42" s="3" t="s">
        <v>63</v>
      </c>
      <c r="B42" s="21">
        <v>0.31</v>
      </c>
      <c r="C42" s="21">
        <v>7.0000000000000007E-2</v>
      </c>
      <c r="D42" s="3">
        <v>35</v>
      </c>
      <c r="F42" s="26">
        <v>0.193</v>
      </c>
      <c r="G42" s="26">
        <v>0.152</v>
      </c>
      <c r="H42" s="40">
        <f>((G42&lt;C42)+(0.3+0.7*(G42-B42)/(C42-B42))*(G42&gt;C42)*(G42&lt;B42)+(G42&gt;B42)*0.3*(G42&lt;F42)*(G42-F42)/(B42-F42))*D42</f>
        <v>26.629166666666663</v>
      </c>
      <c r="I42" s="6">
        <f t="shared" si="5"/>
        <v>186.40416666666664</v>
      </c>
    </row>
    <row r="43" spans="1:9" s="3" customFormat="1" x14ac:dyDescent="0.2">
      <c r="A43" s="3" t="s">
        <v>59</v>
      </c>
      <c r="B43" s="21">
        <v>0.69</v>
      </c>
      <c r="C43" s="21">
        <v>0.83</v>
      </c>
      <c r="D43" s="3">
        <v>35</v>
      </c>
      <c r="F43" s="26">
        <v>0.76900000000000002</v>
      </c>
      <c r="G43" s="26">
        <v>0.77400000000000002</v>
      </c>
      <c r="H43" s="40">
        <f>((G43&gt;C43)+(0.3+0.7*(G43-B43)/(C43-B43))*(G43&lt;C43)*(G43&gt;B43)+(G43&lt;B43)*0.3*(G43&gt;F43)*(G43-F43)/(B43-F43))*D43</f>
        <v>25.20000000000001</v>
      </c>
      <c r="I43" s="6">
        <f t="shared" si="5"/>
        <v>176.40000000000006</v>
      </c>
    </row>
    <row r="44" spans="1:9" s="52" customFormat="1" x14ac:dyDescent="0.2">
      <c r="A44" s="52" t="s">
        <v>33</v>
      </c>
      <c r="B44" s="19">
        <v>0.8</v>
      </c>
      <c r="C44" s="19">
        <v>0.95</v>
      </c>
      <c r="D44" s="52">
        <v>20</v>
      </c>
      <c r="F44" s="30">
        <v>1</v>
      </c>
      <c r="G44" s="30">
        <v>1</v>
      </c>
      <c r="H44" s="50">
        <f>((G44&gt;C44)+(0.3+0.7*(G44-B44)/(C44-B44))*(G44&lt;C44)*(G44&gt;B44)+(G44&lt;B44)*0.3*(G44&gt;F44)*(G44-F44)/(B44-F44))*D44</f>
        <v>20</v>
      </c>
      <c r="I44" s="53">
        <f t="shared" si="5"/>
        <v>140</v>
      </c>
    </row>
    <row r="45" spans="1:9" s="52" customFormat="1" x14ac:dyDescent="0.2">
      <c r="A45" s="52" t="s">
        <v>34</v>
      </c>
      <c r="B45" s="19">
        <v>0.8</v>
      </c>
      <c r="C45" s="19">
        <v>0.95</v>
      </c>
      <c r="D45" s="52">
        <v>20</v>
      </c>
      <c r="F45" s="30">
        <v>1</v>
      </c>
      <c r="G45" s="30">
        <v>1</v>
      </c>
      <c r="H45" s="50">
        <f>((G45&gt;C45)+(0.3+0.7*(G45-B45)/(C45-B45))*(G45&lt;C45)*(G45&gt;B45)+(G45&lt;B45)*0.3*(G45&gt;F45)*(G45-F45)/(B45-F45))*D45</f>
        <v>20</v>
      </c>
      <c r="I45" s="53">
        <f t="shared" si="5"/>
        <v>140</v>
      </c>
    </row>
    <row r="46" spans="1:9" s="52" customFormat="1" x14ac:dyDescent="0.2">
      <c r="A46" s="52" t="s">
        <v>35</v>
      </c>
      <c r="B46" s="19">
        <v>0.8</v>
      </c>
      <c r="C46" s="19">
        <v>0.95</v>
      </c>
      <c r="D46" s="52">
        <v>20</v>
      </c>
      <c r="F46" s="30">
        <v>1</v>
      </c>
      <c r="G46" s="30">
        <v>1</v>
      </c>
      <c r="H46" s="50">
        <f>((G46&gt;C46)+(0.3+0.7*(G46-B46)/(C46-B46))*(G46&lt;C46)*(G46&gt;B46)+(G46&lt;B46)*0.3*(G46&gt;F46)*(G46-F46)/(B46-F46))*D46</f>
        <v>20</v>
      </c>
      <c r="I46" s="53">
        <f t="shared" si="5"/>
        <v>140</v>
      </c>
    </row>
    <row r="48" spans="1:9" s="9" customFormat="1" x14ac:dyDescent="0.2">
      <c r="A48" s="9" t="s">
        <v>52</v>
      </c>
      <c r="B48" s="24"/>
      <c r="C48" s="24"/>
      <c r="D48" s="9">
        <f>SUM(D37:D47)</f>
        <v>305</v>
      </c>
      <c r="F48" s="31"/>
      <c r="G48" s="31"/>
      <c r="H48" s="16"/>
      <c r="I48" s="8">
        <f>SUM(I37:I46)*D49/600</f>
        <v>296.68920091839811</v>
      </c>
    </row>
    <row r="49" spans="1:10" s="9" customFormat="1" x14ac:dyDescent="0.2">
      <c r="A49" s="9" t="s">
        <v>56</v>
      </c>
      <c r="B49" s="24"/>
      <c r="C49" s="24"/>
      <c r="D49" s="9">
        <v>100</v>
      </c>
      <c r="F49" s="31"/>
      <c r="G49" s="31"/>
      <c r="H49" s="16"/>
      <c r="I49" s="8"/>
    </row>
    <row r="50" spans="1:10" x14ac:dyDescent="0.2">
      <c r="I50" s="8"/>
    </row>
    <row r="51" spans="1:10" s="9" customFormat="1" x14ac:dyDescent="0.2">
      <c r="A51" s="9" t="s">
        <v>47</v>
      </c>
      <c r="B51" s="24"/>
      <c r="C51" s="24"/>
      <c r="F51" s="31"/>
      <c r="G51" s="31"/>
      <c r="H51" s="16"/>
      <c r="I51" s="8"/>
      <c r="J51" s="17">
        <f>I48+I34</f>
        <v>4852.9406376062961</v>
      </c>
    </row>
    <row r="53" spans="1:10" s="7" customFormat="1" x14ac:dyDescent="0.2">
      <c r="A53" s="7" t="s">
        <v>36</v>
      </c>
      <c r="B53" s="23"/>
      <c r="C53" s="23"/>
      <c r="D53" s="9"/>
      <c r="E53" s="9"/>
      <c r="F53" s="29"/>
      <c r="G53" s="29"/>
      <c r="H53" s="12"/>
      <c r="I53" s="8"/>
    </row>
    <row r="54" spans="1:10" x14ac:dyDescent="0.2">
      <c r="A54" t="s">
        <v>50</v>
      </c>
      <c r="B54" s="19" t="s">
        <v>37</v>
      </c>
      <c r="G54" s="38" t="s">
        <v>57</v>
      </c>
    </row>
    <row r="55" spans="1:10" x14ac:dyDescent="0.2">
      <c r="B55" s="19" t="s">
        <v>38</v>
      </c>
      <c r="G55" s="30" t="s">
        <v>57</v>
      </c>
    </row>
    <row r="56" spans="1:10" x14ac:dyDescent="0.2">
      <c r="B56" s="19" t="s">
        <v>39</v>
      </c>
      <c r="G56" s="30" t="s">
        <v>57</v>
      </c>
    </row>
    <row r="57" spans="1:10" x14ac:dyDescent="0.2">
      <c r="B57" s="19" t="s">
        <v>73</v>
      </c>
      <c r="G57" s="30" t="s">
        <v>57</v>
      </c>
    </row>
    <row r="58" spans="1:10" s="2" customFormat="1" x14ac:dyDescent="0.2">
      <c r="B58" s="22" t="s">
        <v>72</v>
      </c>
      <c r="C58" s="22"/>
      <c r="F58" s="28"/>
      <c r="G58" s="28" t="s">
        <v>57</v>
      </c>
      <c r="H58" s="44"/>
      <c r="I58" s="45"/>
    </row>
    <row r="59" spans="1:10" x14ac:dyDescent="0.2">
      <c r="B59" s="19" t="s">
        <v>40</v>
      </c>
      <c r="G59" s="30" t="s">
        <v>57</v>
      </c>
      <c r="I59" s="8">
        <f>1960*(G54="Oui")*(G55="Oui")*(G56="Oui")*(G57="Oui")*(G58="Oui")*(G59="Oui")</f>
        <v>1960</v>
      </c>
      <c r="J59" s="18">
        <f>I59</f>
        <v>1960</v>
      </c>
    </row>
    <row r="60" spans="1:10" x14ac:dyDescent="0.2">
      <c r="A60" t="s">
        <v>49</v>
      </c>
    </row>
    <row r="61" spans="1:10" s="14" customFormat="1" x14ac:dyDescent="0.2">
      <c r="A61" s="14" t="s">
        <v>41</v>
      </c>
      <c r="B61" s="60" t="s">
        <v>53</v>
      </c>
      <c r="C61" s="22">
        <v>0.85</v>
      </c>
      <c r="D61" s="2"/>
      <c r="E61" s="2"/>
      <c r="F61" s="28"/>
      <c r="G61" s="28">
        <v>0.81100000000000005</v>
      </c>
      <c r="H61" s="44"/>
      <c r="I61" s="45">
        <f>157.5*(G61&gt;C61)*($I$59&gt;0)</f>
        <v>0</v>
      </c>
    </row>
    <row r="62" spans="1:10" s="14" customFormat="1" x14ac:dyDescent="0.2">
      <c r="B62" s="60" t="s">
        <v>42</v>
      </c>
      <c r="C62" s="22">
        <v>0.6</v>
      </c>
      <c r="D62" s="2"/>
      <c r="E62" s="2"/>
      <c r="F62" s="28"/>
      <c r="G62" s="46" t="s">
        <v>58</v>
      </c>
      <c r="H62" s="44"/>
      <c r="I62" s="45">
        <f>157.5*(G62&gt;C62)*($I$59&gt;0)</f>
        <v>157.5</v>
      </c>
    </row>
    <row r="63" spans="1:10" s="2" customFormat="1" x14ac:dyDescent="0.2">
      <c r="B63" s="60" t="s">
        <v>43</v>
      </c>
      <c r="C63" s="22">
        <v>0.5</v>
      </c>
      <c r="F63" s="28"/>
      <c r="G63" s="28">
        <v>0.435</v>
      </c>
      <c r="H63" s="44"/>
      <c r="I63" s="45">
        <f>157.5*(G63&gt;C63)*($I$59&gt;0)</f>
        <v>0</v>
      </c>
    </row>
    <row r="64" spans="1:10" s="13" customFormat="1" x14ac:dyDescent="0.2">
      <c r="B64" s="60" t="s">
        <v>44</v>
      </c>
      <c r="C64" s="22">
        <v>0.17</v>
      </c>
      <c r="F64" s="27"/>
      <c r="G64" s="28">
        <v>0.32700000000000001</v>
      </c>
      <c r="H64" s="15"/>
      <c r="I64" s="45">
        <f>157.5*(G64&gt;C64)*($I$59&gt;0)</f>
        <v>157.5</v>
      </c>
    </row>
    <row r="65" spans="1:10" x14ac:dyDescent="0.2">
      <c r="A65" t="s">
        <v>48</v>
      </c>
      <c r="G65" s="30" t="s">
        <v>57</v>
      </c>
      <c r="I65" s="57">
        <f>350*(G65="Oui")*($I$59&gt;0)</f>
        <v>350</v>
      </c>
    </row>
    <row r="66" spans="1:10" x14ac:dyDescent="0.2">
      <c r="A66" t="s">
        <v>65</v>
      </c>
      <c r="G66" s="30" t="s">
        <v>57</v>
      </c>
      <c r="I66" s="57">
        <f>420*(G66="Oui")*($I$59&gt;0)</f>
        <v>420</v>
      </c>
    </row>
    <row r="67" spans="1:10" x14ac:dyDescent="0.2">
      <c r="A67" t="s">
        <v>74</v>
      </c>
      <c r="G67" s="30" t="s">
        <v>57</v>
      </c>
      <c r="I67" s="57">
        <f>910*(G67="Oui")*($I$59&gt;0)</f>
        <v>910</v>
      </c>
    </row>
    <row r="68" spans="1:10" x14ac:dyDescent="0.2">
      <c r="A68" t="s">
        <v>51</v>
      </c>
      <c r="G68" s="30" t="s">
        <v>57</v>
      </c>
      <c r="I68" s="57">
        <f>350*(G68="Oui")*($I$59&gt;0)</f>
        <v>350</v>
      </c>
    </row>
    <row r="69" spans="1:10" s="2" customFormat="1" x14ac:dyDescent="0.2">
      <c r="A69" s="2" t="s">
        <v>70</v>
      </c>
      <c r="B69" s="22"/>
      <c r="C69" s="22"/>
      <c r="F69" s="28"/>
      <c r="G69" s="28" t="s">
        <v>57</v>
      </c>
      <c r="H69" s="44"/>
      <c r="I69" s="45">
        <f>350*(G69="Oui")*($I$59&gt;0)</f>
        <v>350</v>
      </c>
    </row>
    <row r="70" spans="1:10" s="2" customFormat="1" x14ac:dyDescent="0.2">
      <c r="A70" s="2" t="s">
        <v>71</v>
      </c>
      <c r="B70" s="22"/>
      <c r="C70" s="22"/>
      <c r="F70" s="28"/>
      <c r="G70" s="28" t="s">
        <v>57</v>
      </c>
      <c r="H70" s="44"/>
      <c r="I70" s="45">
        <f>175*(G70="Oui")*($I$59&gt;0)</f>
        <v>175</v>
      </c>
      <c r="J70" s="58">
        <f>I61+I62+I63+I64+I65+I66+I67+I68+I69+I70</f>
        <v>2870</v>
      </c>
    </row>
    <row r="71" spans="1:10" x14ac:dyDescent="0.2">
      <c r="J71" s="18"/>
    </row>
    <row r="72" spans="1:10" x14ac:dyDescent="0.2">
      <c r="J72" s="43">
        <f>J70+J59+J51</f>
        <v>9682.9406376062961</v>
      </c>
    </row>
  </sheetData>
  <phoneticPr fontId="10" type="noConversion"/>
  <pageMargins left="0.75" right="0.75" top="1" bottom="1" header="0.5" footer="0.5"/>
  <pageSetup paperSize="9" scale="64" orientation="portrait" horizontalDpi="4294967292" verticalDpi="429496729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TALBOT</dc:creator>
  <cp:lastModifiedBy>Utilisateur de Microsoft Office</cp:lastModifiedBy>
  <cp:lastPrinted>2018-03-24T05:37:16Z</cp:lastPrinted>
  <dcterms:created xsi:type="dcterms:W3CDTF">2016-10-10T20:25:28Z</dcterms:created>
  <dcterms:modified xsi:type="dcterms:W3CDTF">2020-02-22T17:28:37Z</dcterms:modified>
</cp:coreProperties>
</file>